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CUADROS\ПРАЙСЫ\"/>
    </mc:Choice>
  </mc:AlternateContent>
  <xr:revisionPtr revIDLastSave="0" documentId="13_ncr:1_{4B94B515-8129-461C-A90A-1684AB9FE0D4}" xr6:coauthVersionLast="47" xr6:coauthVersionMax="47" xr10:uidLastSave="{00000000-0000-0000-0000-000000000000}"/>
  <bookViews>
    <workbookView xWindow="-120" yWindow="-120" windowWidth="29040" windowHeight="15720" activeTab="3" xr2:uid="{EB8C9210-C903-4414-A4C0-0A10C3A5A830}"/>
  </bookViews>
  <sheets>
    <sheet name="СВЕТОВОЙ КОРОБ" sheetId="1" r:id="rId1"/>
    <sheet name="ЗЕРКАЛЬНАЯ СТЕНА" sheetId="2" r:id="rId2"/>
    <sheet name="ЗЕРКАЛО" sheetId="3" r:id="rId3"/>
    <sheet name="БАГЕТНАЯ РАМА 1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4" l="1"/>
  <c r="H14" i="4"/>
  <c r="G14" i="4"/>
  <c r="I16" i="4"/>
  <c r="I24" i="4"/>
  <c r="K24" i="4" s="1"/>
  <c r="L24" i="4" s="1"/>
  <c r="I23" i="4"/>
  <c r="I22" i="4"/>
  <c r="K22" i="4" s="1"/>
  <c r="L22" i="4" s="1"/>
  <c r="J21" i="4"/>
  <c r="H21" i="4"/>
  <c r="G21" i="4"/>
  <c r="F21" i="4"/>
  <c r="C6" i="4"/>
  <c r="F14" i="4" s="1"/>
  <c r="I15" i="4"/>
  <c r="K15" i="4" s="1"/>
  <c r="I17" i="4"/>
  <c r="I18" i="4"/>
  <c r="K18" i="4" s="1"/>
  <c r="L18" i="4" s="1"/>
  <c r="C5" i="4"/>
  <c r="F11" i="4" s="1"/>
  <c r="I11" i="4" s="1"/>
  <c r="K11" i="4" s="1"/>
  <c r="L11" i="4" s="1"/>
  <c r="K27" i="1"/>
  <c r="I22" i="1"/>
  <c r="K22" i="1" s="1"/>
  <c r="H21" i="1"/>
  <c r="I21" i="1" s="1"/>
  <c r="K21" i="1" s="1"/>
  <c r="H18" i="1"/>
  <c r="I18" i="1"/>
  <c r="K18" i="1" s="1"/>
  <c r="H17" i="1"/>
  <c r="I17" i="1" s="1"/>
  <c r="K17" i="1" s="1"/>
  <c r="H14" i="1"/>
  <c r="I14" i="1" s="1"/>
  <c r="K14" i="1" s="1"/>
  <c r="H11" i="1"/>
  <c r="I11" i="1"/>
  <c r="K11" i="1" s="1"/>
  <c r="K8" i="1"/>
  <c r="I8" i="1"/>
  <c r="K5" i="1"/>
  <c r="I5" i="1"/>
  <c r="H5" i="1"/>
  <c r="G2" i="1"/>
  <c r="F2" i="1"/>
  <c r="K16" i="4" l="1"/>
  <c r="L16" i="4" s="1"/>
  <c r="I21" i="4"/>
  <c r="K21" i="4" s="1"/>
  <c r="L21" i="4" s="1"/>
  <c r="K23" i="4"/>
  <c r="L23" i="4" s="1"/>
  <c r="I14" i="4"/>
  <c r="K14" i="4" s="1"/>
  <c r="L14" i="4" s="1"/>
  <c r="K17" i="4"/>
  <c r="L17" i="4" s="1"/>
  <c r="L15" i="4"/>
  <c r="F10" i="4"/>
  <c r="I10" i="4" s="1"/>
  <c r="K10" i="4" s="1"/>
  <c r="L10" i="4" s="1"/>
  <c r="L9" i="4" s="1"/>
</calcChain>
</file>

<file path=xl/sharedStrings.xml><?xml version="1.0" encoding="utf-8"?>
<sst xmlns="http://schemas.openxmlformats.org/spreadsheetml/2006/main" count="103" uniqueCount="63">
  <si>
    <t>Световой короб</t>
  </si>
  <si>
    <t>Каркас</t>
  </si>
  <si>
    <t>Длина</t>
  </si>
  <si>
    <t>Ед.изм.</t>
  </si>
  <si>
    <t>Цена</t>
  </si>
  <si>
    <t>Количество</t>
  </si>
  <si>
    <t>Сумма</t>
  </si>
  <si>
    <t>Коэф.</t>
  </si>
  <si>
    <t>Итого</t>
  </si>
  <si>
    <t>Высота</t>
  </si>
  <si>
    <t>Периметр</t>
  </si>
  <si>
    <t>Площадь</t>
  </si>
  <si>
    <t>Профильная труба 20х20 рамка</t>
  </si>
  <si>
    <t>м.п.</t>
  </si>
  <si>
    <t>Наценка на покраску 10%</t>
  </si>
  <si>
    <t>Задний пластик</t>
  </si>
  <si>
    <t>ПВХ-8</t>
  </si>
  <si>
    <t>кв.м.</t>
  </si>
  <si>
    <t>Торцевой пластик</t>
  </si>
  <si>
    <t>Лицевой акрил</t>
  </si>
  <si>
    <t>Акрил молочный 3 мм</t>
  </si>
  <si>
    <t>Печать</t>
  </si>
  <si>
    <t>Печать лицевая</t>
  </si>
  <si>
    <t>Пленка транслюцентная</t>
  </si>
  <si>
    <t>Банер транслюцентный 2 слоя</t>
  </si>
  <si>
    <t>Подсветка</t>
  </si>
  <si>
    <t>Лента светодиодная 10 Вт/м</t>
  </si>
  <si>
    <t>Блок питания 420 Вт</t>
  </si>
  <si>
    <t>шт.</t>
  </si>
  <si>
    <t>ИТОГО</t>
  </si>
  <si>
    <t>Пластик</t>
  </si>
  <si>
    <t>Акрил</t>
  </si>
  <si>
    <t>ЗЕРКАЛЬНАЯ СТЕНА</t>
  </si>
  <si>
    <t>Изображение</t>
  </si>
  <si>
    <t>ШИРИНА</t>
  </si>
  <si>
    <t>ВЫСОТА</t>
  </si>
  <si>
    <t>ПЕРИМЕТР</t>
  </si>
  <si>
    <t>ПЛОЩАДЬ</t>
  </si>
  <si>
    <t>см</t>
  </si>
  <si>
    <t>Багет 1</t>
  </si>
  <si>
    <t>Багет 2</t>
  </si>
  <si>
    <t>Артикул</t>
  </si>
  <si>
    <t>Ширина</t>
  </si>
  <si>
    <t>Расход</t>
  </si>
  <si>
    <t>Цена ОПТ</t>
  </si>
  <si>
    <t>Коэф</t>
  </si>
  <si>
    <t>Цена Материал</t>
  </si>
  <si>
    <t>Цена работы</t>
  </si>
  <si>
    <t>Итог</t>
  </si>
  <si>
    <t>Налог</t>
  </si>
  <si>
    <t>%</t>
  </si>
  <si>
    <t>Касса</t>
  </si>
  <si>
    <t>Коэф. %</t>
  </si>
  <si>
    <t>БАГЕТ</t>
  </si>
  <si>
    <t>СТЕКЛО</t>
  </si>
  <si>
    <t>Обычное</t>
  </si>
  <si>
    <t>Антиблик</t>
  </si>
  <si>
    <t>Музейное</t>
  </si>
  <si>
    <t>Задник</t>
  </si>
  <si>
    <t>Картон 1.5</t>
  </si>
  <si>
    <t>МДФ</t>
  </si>
  <si>
    <t>ДВП</t>
  </si>
  <si>
    <t>А-ПЭТ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</si>
</sst>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Aptos Narrow"/>
      <family val="2"/>
      <charset val="204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0" borderId="0" xfId="0" applyNumberFormat="1"/>
    <xf numFmtId="1" fontId="0" fillId="0" borderId="0" xfId="0" applyNumberFormat="1"/>
    <xf numFmtId="0" fontId="0" fillId="0" borderId="0" xfId="0"/>
    <xf numFmtId="0" fontId="1" fillId="0" borderId="0" xfId="0" applyFont="1" applyFill="1" applyBorder="1"/>
    <xf numFmtId="0" fontId="0" fillId="0" borderId="0" xfId="0" applyAlignment="1">
      <alignment horizontal="left"/>
    </xf>
    <xf numFmtId="0" fontId="0" fillId="0" borderId="0" xfId="0"/>
    <xf numFmtId="0" fontId="1" fillId="0" borderId="0" xfId="0" applyFont="1"/>
    <xf numFmtId="0" fontId="0" fillId="0" borderId="0" xfId="0" applyFill="1" applyBorder="1"/>
    <xf numFmtId="0" fontId="2" fillId="0" borderId="0" xfId="0" applyFont="1"/>
    <xf numFmtId="1" fontId="2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016A1-BC63-449B-9658-BAD29FBD5415}">
  <dimension ref="B1:M31"/>
  <sheetViews>
    <sheetView workbookViewId="0">
      <selection activeCell="S12" sqref="S12"/>
    </sheetView>
  </sheetViews>
  <sheetFormatPr defaultRowHeight="15" x14ac:dyDescent="0.25"/>
  <cols>
    <col min="6" max="6" width="10.5703125" customWidth="1"/>
    <col min="7" max="7" width="9.85546875" customWidth="1"/>
    <col min="8" max="8" width="11.7109375" customWidth="1"/>
  </cols>
  <sheetData>
    <row r="1" spans="2:13" x14ac:dyDescent="0.25">
      <c r="D1" t="s">
        <v>9</v>
      </c>
      <c r="E1" t="s">
        <v>2</v>
      </c>
      <c r="F1" t="s">
        <v>10</v>
      </c>
      <c r="G1" t="s">
        <v>11</v>
      </c>
    </row>
    <row r="2" spans="2:13" x14ac:dyDescent="0.25">
      <c r="B2" t="s">
        <v>0</v>
      </c>
      <c r="D2">
        <v>0.7</v>
      </c>
      <c r="E2">
        <v>3.8</v>
      </c>
      <c r="F2">
        <f>(D2+E2)*2</f>
        <v>9</v>
      </c>
      <c r="G2">
        <f>D2*E2</f>
        <v>2.6599999999999997</v>
      </c>
    </row>
    <row r="4" spans="2:13" x14ac:dyDescent="0.25">
      <c r="B4" s="7" t="s">
        <v>1</v>
      </c>
      <c r="C4" s="7"/>
      <c r="D4" s="7"/>
      <c r="E4" s="7"/>
      <c r="F4" t="s">
        <v>3</v>
      </c>
      <c r="G4" t="s">
        <v>4</v>
      </c>
      <c r="H4" t="s">
        <v>5</v>
      </c>
      <c r="I4" t="s">
        <v>6</v>
      </c>
      <c r="J4" t="s">
        <v>7</v>
      </c>
      <c r="K4" t="s">
        <v>8</v>
      </c>
    </row>
    <row r="5" spans="2:13" x14ac:dyDescent="0.25">
      <c r="B5" s="5" t="s">
        <v>12</v>
      </c>
      <c r="C5" s="5"/>
      <c r="D5" s="5"/>
      <c r="E5" s="5"/>
      <c r="F5" t="s">
        <v>13</v>
      </c>
      <c r="G5">
        <v>86</v>
      </c>
      <c r="H5" s="1">
        <f>F2+(E2/0.75)*D2</f>
        <v>12.546666666666667</v>
      </c>
      <c r="I5" s="2">
        <f>G5*H5</f>
        <v>1079.0133333333333</v>
      </c>
      <c r="J5">
        <v>2.2000000000000002</v>
      </c>
      <c r="K5" s="2">
        <f>I5*J5</f>
        <v>2373.8293333333336</v>
      </c>
      <c r="M5" t="s">
        <v>14</v>
      </c>
    </row>
    <row r="6" spans="2:13" x14ac:dyDescent="0.25">
      <c r="B6" s="6"/>
      <c r="C6" s="6"/>
      <c r="D6" s="6"/>
      <c r="E6" s="6"/>
    </row>
    <row r="7" spans="2:13" x14ac:dyDescent="0.25">
      <c r="B7" s="7" t="s">
        <v>15</v>
      </c>
      <c r="C7" s="7"/>
      <c r="D7" s="7"/>
      <c r="E7" s="7"/>
    </row>
    <row r="8" spans="2:13" x14ac:dyDescent="0.25">
      <c r="B8" s="6" t="s">
        <v>16</v>
      </c>
      <c r="C8" s="6"/>
      <c r="D8" s="6"/>
      <c r="E8" s="6"/>
      <c r="F8" t="s">
        <v>17</v>
      </c>
      <c r="G8">
        <v>2500</v>
      </c>
      <c r="H8">
        <v>3</v>
      </c>
      <c r="I8">
        <f>G8*H8</f>
        <v>7500</v>
      </c>
      <c r="J8">
        <v>1.8</v>
      </c>
      <c r="K8">
        <f>I8*J8</f>
        <v>13500</v>
      </c>
    </row>
    <row r="9" spans="2:13" x14ac:dyDescent="0.25">
      <c r="B9" s="6"/>
      <c r="C9" s="6"/>
      <c r="D9" s="6"/>
      <c r="E9" s="6"/>
    </row>
    <row r="10" spans="2:13" x14ac:dyDescent="0.25">
      <c r="B10" s="4" t="s">
        <v>18</v>
      </c>
      <c r="C10" s="4"/>
      <c r="D10" s="4"/>
      <c r="E10" s="4"/>
    </row>
    <row r="11" spans="2:13" x14ac:dyDescent="0.25">
      <c r="B11" s="6" t="s">
        <v>16</v>
      </c>
      <c r="C11" s="6"/>
      <c r="D11" s="6"/>
      <c r="E11" s="6"/>
      <c r="F11" t="s">
        <v>17</v>
      </c>
      <c r="G11">
        <v>2500</v>
      </c>
      <c r="H11">
        <f>F2*0.13</f>
        <v>1.17</v>
      </c>
      <c r="I11">
        <f>G11*H11</f>
        <v>2925</v>
      </c>
      <c r="J11">
        <v>2</v>
      </c>
      <c r="K11">
        <f>I11*J11</f>
        <v>5850</v>
      </c>
    </row>
    <row r="12" spans="2:13" x14ac:dyDescent="0.25">
      <c r="B12" s="6"/>
      <c r="C12" s="6"/>
      <c r="D12" s="6"/>
      <c r="E12" s="6"/>
    </row>
    <row r="13" spans="2:13" x14ac:dyDescent="0.25">
      <c r="B13" s="4" t="s">
        <v>19</v>
      </c>
      <c r="C13" s="4"/>
      <c r="D13" s="4"/>
      <c r="E13" s="4"/>
    </row>
    <row r="14" spans="2:13" x14ac:dyDescent="0.25">
      <c r="B14" s="8" t="s">
        <v>20</v>
      </c>
      <c r="C14" s="8"/>
      <c r="D14" s="8"/>
      <c r="E14" s="8"/>
      <c r="F14" t="s">
        <v>17</v>
      </c>
      <c r="G14">
        <v>1700</v>
      </c>
      <c r="H14">
        <f>G2</f>
        <v>2.6599999999999997</v>
      </c>
      <c r="I14">
        <f>G14*H14</f>
        <v>4521.9999999999991</v>
      </c>
      <c r="J14">
        <v>2</v>
      </c>
      <c r="K14">
        <f>I14*J14</f>
        <v>9043.9999999999982</v>
      </c>
    </row>
    <row r="15" spans="2:13" x14ac:dyDescent="0.25">
      <c r="B15" s="6"/>
      <c r="C15" s="6"/>
      <c r="D15" s="6"/>
      <c r="E15" s="6"/>
    </row>
    <row r="16" spans="2:13" x14ac:dyDescent="0.25">
      <c r="B16" s="4" t="s">
        <v>22</v>
      </c>
      <c r="C16" s="4"/>
      <c r="D16" s="4"/>
      <c r="E16" s="4"/>
    </row>
    <row r="17" spans="2:11" x14ac:dyDescent="0.25">
      <c r="B17" s="8" t="s">
        <v>23</v>
      </c>
      <c r="C17" s="8"/>
      <c r="D17" s="8"/>
      <c r="E17" s="8"/>
      <c r="F17" t="s">
        <v>17</v>
      </c>
      <c r="G17">
        <v>970</v>
      </c>
      <c r="H17">
        <f>G2*1.25</f>
        <v>3.3249999999999997</v>
      </c>
      <c r="I17">
        <f>G17*H17</f>
        <v>3225.2499999999995</v>
      </c>
      <c r="J17">
        <v>2</v>
      </c>
      <c r="K17">
        <f>I17*J17</f>
        <v>6450.4999999999991</v>
      </c>
    </row>
    <row r="18" spans="2:11" x14ac:dyDescent="0.25">
      <c r="B18" s="8" t="s">
        <v>24</v>
      </c>
      <c r="C18" s="8"/>
      <c r="D18" s="8"/>
      <c r="E18" s="8"/>
      <c r="F18" t="s">
        <v>17</v>
      </c>
      <c r="G18">
        <v>1500</v>
      </c>
      <c r="H18">
        <f>G2*1.25</f>
        <v>3.3249999999999997</v>
      </c>
      <c r="I18">
        <f>G18*H18</f>
        <v>4987.5</v>
      </c>
      <c r="J18">
        <v>2</v>
      </c>
      <c r="K18">
        <f>I18*J18</f>
        <v>9975</v>
      </c>
    </row>
    <row r="19" spans="2:11" x14ac:dyDescent="0.25">
      <c r="B19" s="6"/>
      <c r="C19" s="6"/>
      <c r="D19" s="6"/>
      <c r="E19" s="6"/>
    </row>
    <row r="20" spans="2:11" x14ac:dyDescent="0.25">
      <c r="B20" s="4" t="s">
        <v>25</v>
      </c>
      <c r="C20" s="4"/>
      <c r="D20" s="4"/>
      <c r="E20" s="4"/>
    </row>
    <row r="21" spans="2:11" x14ac:dyDescent="0.25">
      <c r="B21" s="8" t="s">
        <v>26</v>
      </c>
      <c r="C21" s="8"/>
      <c r="D21" s="8"/>
      <c r="E21" s="8"/>
      <c r="F21" t="s">
        <v>13</v>
      </c>
      <c r="G21">
        <v>210</v>
      </c>
      <c r="H21">
        <f>(D2/0.08)*E2</f>
        <v>33.25</v>
      </c>
      <c r="I21">
        <f>G21*H21</f>
        <v>6982.5</v>
      </c>
      <c r="J21">
        <v>1.8</v>
      </c>
      <c r="K21">
        <f>I21*J21</f>
        <v>12568.5</v>
      </c>
    </row>
    <row r="22" spans="2:11" x14ac:dyDescent="0.25">
      <c r="B22" s="8" t="s">
        <v>27</v>
      </c>
      <c r="C22" s="8"/>
      <c r="D22" s="8"/>
      <c r="E22" s="8"/>
      <c r="F22" t="s">
        <v>28</v>
      </c>
      <c r="G22">
        <v>1700</v>
      </c>
      <c r="H22">
        <v>1</v>
      </c>
      <c r="I22">
        <f>G22*H22</f>
        <v>1700</v>
      </c>
      <c r="J22">
        <v>1.8</v>
      </c>
      <c r="K22">
        <f>I22*J22</f>
        <v>3060</v>
      </c>
    </row>
    <row r="23" spans="2:11" x14ac:dyDescent="0.25">
      <c r="B23" s="6"/>
      <c r="C23" s="6"/>
      <c r="D23" s="6"/>
      <c r="E23" s="6"/>
    </row>
    <row r="24" spans="2:11" x14ac:dyDescent="0.25">
      <c r="B24" s="6"/>
      <c r="C24" s="6"/>
      <c r="D24" s="6"/>
      <c r="E24" s="6"/>
    </row>
    <row r="25" spans="2:11" x14ac:dyDescent="0.25">
      <c r="B25" s="6"/>
      <c r="C25" s="6"/>
      <c r="D25" s="6"/>
      <c r="E25" s="6"/>
    </row>
    <row r="26" spans="2:11" x14ac:dyDescent="0.25">
      <c r="B26" s="6" t="s">
        <v>29</v>
      </c>
      <c r="C26" s="6"/>
      <c r="D26" s="6"/>
      <c r="E26" s="6"/>
    </row>
    <row r="27" spans="2:11" x14ac:dyDescent="0.25">
      <c r="B27" s="6" t="s">
        <v>30</v>
      </c>
      <c r="C27" s="6"/>
      <c r="D27" s="6"/>
      <c r="E27" s="6"/>
      <c r="K27">
        <f>K8+K11+K14+K17+K21+K22</f>
        <v>50473</v>
      </c>
    </row>
    <row r="28" spans="2:11" x14ac:dyDescent="0.25">
      <c r="B28" s="6" t="s">
        <v>31</v>
      </c>
      <c r="C28" s="6"/>
      <c r="D28" s="6"/>
      <c r="E28" s="6"/>
    </row>
    <row r="29" spans="2:11" x14ac:dyDescent="0.25">
      <c r="B29" s="8" t="s">
        <v>21</v>
      </c>
      <c r="C29" s="8"/>
      <c r="D29" s="8"/>
      <c r="E29" s="8"/>
    </row>
    <row r="30" spans="2:11" x14ac:dyDescent="0.25">
      <c r="B30" s="8" t="s">
        <v>25</v>
      </c>
      <c r="C30" s="8"/>
      <c r="D30" s="8"/>
      <c r="E30" s="8"/>
    </row>
    <row r="31" spans="2:11" x14ac:dyDescent="0.25">
      <c r="B31" s="6"/>
      <c r="C31" s="6"/>
      <c r="D31" s="6"/>
      <c r="E31" s="6"/>
    </row>
  </sheetData>
  <mergeCells count="28">
    <mergeCell ref="B29:E29"/>
    <mergeCell ref="B30:E30"/>
    <mergeCell ref="B31:E31"/>
    <mergeCell ref="B4:E4"/>
    <mergeCell ref="B23:E23"/>
    <mergeCell ref="B24:E24"/>
    <mergeCell ref="B25:E25"/>
    <mergeCell ref="B26:E26"/>
    <mergeCell ref="B27:E27"/>
    <mergeCell ref="B28:E28"/>
    <mergeCell ref="B17:E17"/>
    <mergeCell ref="B18:E18"/>
    <mergeCell ref="B19:E19"/>
    <mergeCell ref="B20:E20"/>
    <mergeCell ref="B21:E21"/>
    <mergeCell ref="B22:E22"/>
    <mergeCell ref="B16:E16"/>
    <mergeCell ref="B5:E5"/>
    <mergeCell ref="B6:E6"/>
    <mergeCell ref="B7:E7"/>
    <mergeCell ref="B8:E8"/>
    <mergeCell ref="B9:E9"/>
    <mergeCell ref="B10:E10"/>
    <mergeCell ref="B11:E11"/>
    <mergeCell ref="B12:E12"/>
    <mergeCell ref="B13:E13"/>
    <mergeCell ref="B14:E14"/>
    <mergeCell ref="B15:E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66EE8-FE49-4372-99DB-BADF17E165C8}">
  <dimension ref="A1"/>
  <sheetViews>
    <sheetView workbookViewId="0">
      <selection activeCell="L17" sqref="L17"/>
    </sheetView>
  </sheetViews>
  <sheetFormatPr defaultRowHeight="15" x14ac:dyDescent="0.25"/>
  <sheetData>
    <row r="1" spans="1:1" x14ac:dyDescent="0.25">
      <c r="A1" t="s">
        <v>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BE33E-AE2B-4936-B23B-267B5B0650C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294DA-9667-4FBE-B50C-0BF09CA6B409}">
  <dimension ref="B1:L24"/>
  <sheetViews>
    <sheetView tabSelected="1" workbookViewId="0">
      <selection activeCell="T6" sqref="T6"/>
    </sheetView>
  </sheetViews>
  <sheetFormatPr defaultRowHeight="15" x14ac:dyDescent="0.25"/>
  <cols>
    <col min="2" max="2" width="14.7109375" customWidth="1"/>
    <col min="4" max="4" width="16.42578125" customWidth="1"/>
    <col min="7" max="7" width="10.140625" customWidth="1"/>
    <col min="8" max="8" width="6.85546875" customWidth="1"/>
    <col min="9" max="9" width="15.140625" customWidth="1"/>
    <col min="10" max="10" width="8.7109375" customWidth="1"/>
    <col min="11" max="11" width="13.28515625" customWidth="1"/>
    <col min="12" max="12" width="10.28515625" customWidth="1"/>
  </cols>
  <sheetData>
    <row r="1" spans="2:12" x14ac:dyDescent="0.25">
      <c r="L1" t="s">
        <v>50</v>
      </c>
    </row>
    <row r="2" spans="2:12" x14ac:dyDescent="0.25">
      <c r="B2" t="s">
        <v>33</v>
      </c>
      <c r="K2" t="s">
        <v>49</v>
      </c>
      <c r="L2">
        <v>6</v>
      </c>
    </row>
    <row r="3" spans="2:12" ht="15.75" x14ac:dyDescent="0.25">
      <c r="B3" s="9" t="s">
        <v>34</v>
      </c>
      <c r="C3" s="9">
        <v>100</v>
      </c>
      <c r="D3" t="s">
        <v>38</v>
      </c>
      <c r="K3" t="s">
        <v>51</v>
      </c>
      <c r="L3">
        <v>5</v>
      </c>
    </row>
    <row r="4" spans="2:12" ht="15.75" x14ac:dyDescent="0.25">
      <c r="B4" s="9" t="s">
        <v>35</v>
      </c>
      <c r="C4" s="9">
        <v>100</v>
      </c>
      <c r="D4" t="s">
        <v>38</v>
      </c>
    </row>
    <row r="5" spans="2:12" x14ac:dyDescent="0.25">
      <c r="B5" t="s">
        <v>36</v>
      </c>
      <c r="C5">
        <f>(C3+C4)*0.02</f>
        <v>4</v>
      </c>
      <c r="D5" t="s">
        <v>13</v>
      </c>
    </row>
    <row r="6" spans="2:12" x14ac:dyDescent="0.25">
      <c r="B6" t="s">
        <v>37</v>
      </c>
      <c r="C6">
        <f>C3*C4/10000</f>
        <v>1</v>
      </c>
      <c r="D6" t="s">
        <v>17</v>
      </c>
    </row>
    <row r="8" spans="2:12" x14ac:dyDescent="0.25">
      <c r="C8" t="s">
        <v>3</v>
      </c>
      <c r="D8" t="s">
        <v>41</v>
      </c>
      <c r="E8" t="s">
        <v>42</v>
      </c>
      <c r="F8" t="s">
        <v>43</v>
      </c>
      <c r="G8" t="s">
        <v>44</v>
      </c>
      <c r="H8" t="s">
        <v>45</v>
      </c>
      <c r="I8" t="s">
        <v>46</v>
      </c>
      <c r="J8" s="3" t="s">
        <v>52</v>
      </c>
      <c r="K8" t="s">
        <v>47</v>
      </c>
      <c r="L8" t="s">
        <v>48</v>
      </c>
    </row>
    <row r="9" spans="2:12" s="3" customFormat="1" ht="15.75" x14ac:dyDescent="0.25">
      <c r="B9" s="9" t="s">
        <v>53</v>
      </c>
      <c r="C9" s="9"/>
      <c r="D9" s="9"/>
      <c r="E9" s="9"/>
      <c r="F9" s="9"/>
      <c r="G9" s="9"/>
      <c r="H9" s="9"/>
      <c r="I9" s="9"/>
      <c r="J9" s="9"/>
      <c r="K9" s="9"/>
      <c r="L9" s="10">
        <f>L10+L11</f>
        <v>1738.26</v>
      </c>
    </row>
    <row r="10" spans="2:12" x14ac:dyDescent="0.25">
      <c r="B10" t="s">
        <v>39</v>
      </c>
      <c r="C10" t="s">
        <v>13</v>
      </c>
      <c r="E10">
        <v>5</v>
      </c>
      <c r="F10" s="3">
        <f>_xlfn.CEILING.MATH(C5+(E10+E11)*0.08,1.45)</f>
        <v>5.8</v>
      </c>
      <c r="G10">
        <v>100</v>
      </c>
      <c r="H10">
        <v>1.85</v>
      </c>
      <c r="I10" s="2">
        <f>G10*F10*H10</f>
        <v>1073</v>
      </c>
      <c r="J10">
        <v>62</v>
      </c>
      <c r="K10" s="2">
        <f>I10*J10/100</f>
        <v>665.26</v>
      </c>
      <c r="L10" s="2">
        <f>I10+K10</f>
        <v>1738.26</v>
      </c>
    </row>
    <row r="11" spans="2:12" x14ac:dyDescent="0.25">
      <c r="B11" t="s">
        <v>40</v>
      </c>
      <c r="C11" s="3" t="s">
        <v>13</v>
      </c>
      <c r="F11">
        <f>_xlfn.CEILING.MATH(C5+E11*0.08,1.45)</f>
        <v>4.3499999999999996</v>
      </c>
      <c r="H11" s="3">
        <v>0.85</v>
      </c>
      <c r="I11" s="2">
        <f>G11*F11*H11</f>
        <v>0</v>
      </c>
      <c r="J11" s="3">
        <v>62</v>
      </c>
      <c r="K11" s="2">
        <f>I11*J11/100</f>
        <v>0</v>
      </c>
      <c r="L11" s="2">
        <f>I11+K11</f>
        <v>0</v>
      </c>
    </row>
    <row r="13" spans="2:12" s="3" customFormat="1" x14ac:dyDescent="0.25">
      <c r="C13" s="3" t="s">
        <v>3</v>
      </c>
      <c r="D13" s="3" t="s">
        <v>41</v>
      </c>
      <c r="F13" s="3" t="s">
        <v>43</v>
      </c>
      <c r="G13" s="3" t="s">
        <v>44</v>
      </c>
      <c r="H13" s="3" t="s">
        <v>45</v>
      </c>
      <c r="I13" s="3" t="s">
        <v>46</v>
      </c>
      <c r="J13" s="3" t="s">
        <v>52</v>
      </c>
      <c r="K13" s="3" t="s">
        <v>47</v>
      </c>
      <c r="L13" s="3" t="s">
        <v>48</v>
      </c>
    </row>
    <row r="14" spans="2:12" ht="15.75" x14ac:dyDescent="0.25">
      <c r="B14" s="9" t="s">
        <v>54</v>
      </c>
      <c r="C14" s="9"/>
      <c r="D14" s="9" t="s">
        <v>62</v>
      </c>
      <c r="E14" s="9"/>
      <c r="F14" s="9">
        <f>C6</f>
        <v>1</v>
      </c>
      <c r="G14" s="9">
        <f>IF( $D$14="","",VLOOKUP($D$14,$B$15:$L$18,6))</f>
        <v>500</v>
      </c>
      <c r="H14" s="9">
        <f>IF( $D$14="","",VLOOKUP($D$14,$B$15:$L$18,7))</f>
        <v>1.85</v>
      </c>
      <c r="I14" s="10">
        <f>F14*G14*H14</f>
        <v>925</v>
      </c>
      <c r="J14" s="9">
        <f>IF( $D$14="","",VLOOKUP($D$14,$B$15:$L$18,9))</f>
        <v>70</v>
      </c>
      <c r="K14" s="10">
        <f>I14*J14/100</f>
        <v>647.5</v>
      </c>
      <c r="L14" s="10">
        <f>I14+K14</f>
        <v>1572.5</v>
      </c>
    </row>
    <row r="15" spans="2:12" x14ac:dyDescent="0.25">
      <c r="B15" t="s">
        <v>56</v>
      </c>
      <c r="C15" t="s">
        <v>17</v>
      </c>
      <c r="E15">
        <v>0.91500000000000004</v>
      </c>
      <c r="F15">
        <v>1.22</v>
      </c>
      <c r="G15">
        <v>2500</v>
      </c>
      <c r="H15">
        <v>1.85</v>
      </c>
      <c r="I15" s="2">
        <f>G15*F15*H15</f>
        <v>5642.5</v>
      </c>
      <c r="J15" s="3">
        <v>40</v>
      </c>
      <c r="K15" s="2">
        <f>I15*J15/100</f>
        <v>2257</v>
      </c>
      <c r="L15" s="2">
        <f>I15+K15</f>
        <v>7899.5</v>
      </c>
    </row>
    <row r="16" spans="2:12" x14ac:dyDescent="0.25">
      <c r="B16" t="s">
        <v>62</v>
      </c>
      <c r="C16" s="3" t="s">
        <v>17</v>
      </c>
      <c r="E16">
        <v>1.2</v>
      </c>
      <c r="F16">
        <v>2</v>
      </c>
      <c r="G16">
        <v>500</v>
      </c>
      <c r="H16">
        <v>1.85</v>
      </c>
      <c r="I16" s="2">
        <f>G16*F16*H16</f>
        <v>1850</v>
      </c>
      <c r="J16" s="3">
        <v>70</v>
      </c>
      <c r="K16" s="2">
        <f>I16*J16/100</f>
        <v>1295</v>
      </c>
      <c r="L16" s="2">
        <f>I16+K16</f>
        <v>3145</v>
      </c>
    </row>
    <row r="17" spans="2:12" x14ac:dyDescent="0.25">
      <c r="B17" t="s">
        <v>57</v>
      </c>
      <c r="C17" s="3" t="s">
        <v>17</v>
      </c>
      <c r="E17" s="3">
        <v>0.91500000000000004</v>
      </c>
      <c r="F17" s="3">
        <v>1.22</v>
      </c>
      <c r="G17">
        <v>9500</v>
      </c>
      <c r="H17">
        <v>1.85</v>
      </c>
      <c r="I17" s="2">
        <f>G17*F17*H17</f>
        <v>21441.5</v>
      </c>
      <c r="J17" s="3">
        <v>10</v>
      </c>
      <c r="K17" s="2">
        <f>I17*J17/100</f>
        <v>2144.15</v>
      </c>
      <c r="L17" s="2">
        <f>I17+K17</f>
        <v>23585.65</v>
      </c>
    </row>
    <row r="18" spans="2:12" s="3" customFormat="1" x14ac:dyDescent="0.25">
      <c r="B18" s="3" t="s">
        <v>55</v>
      </c>
      <c r="C18" s="3" t="s">
        <v>17</v>
      </c>
      <c r="E18" s="3">
        <v>0.8</v>
      </c>
      <c r="F18" s="3">
        <v>1.3</v>
      </c>
      <c r="G18" s="3">
        <v>850</v>
      </c>
      <c r="H18" s="3">
        <v>1.85</v>
      </c>
      <c r="I18" s="2">
        <f>G18*F18*H18</f>
        <v>2044.25</v>
      </c>
      <c r="J18" s="3">
        <v>70</v>
      </c>
      <c r="K18" s="2">
        <f>I18*J18/100</f>
        <v>1430.9749999999999</v>
      </c>
      <c r="L18" s="2">
        <f>I18+K18</f>
        <v>3475.2249999999999</v>
      </c>
    </row>
    <row r="20" spans="2:12" x14ac:dyDescent="0.25">
      <c r="B20" s="3"/>
      <c r="C20" s="3" t="s">
        <v>3</v>
      </c>
      <c r="D20" s="3" t="s">
        <v>41</v>
      </c>
      <c r="E20" s="3"/>
      <c r="F20" s="3" t="s">
        <v>43</v>
      </c>
      <c r="G20" s="3" t="s">
        <v>44</v>
      </c>
      <c r="H20" s="3" t="s">
        <v>45</v>
      </c>
      <c r="I20" s="3" t="s">
        <v>46</v>
      </c>
      <c r="J20" s="3" t="s">
        <v>52</v>
      </c>
      <c r="K20" s="3" t="s">
        <v>47</v>
      </c>
      <c r="L20" s="3" t="s">
        <v>48</v>
      </c>
    </row>
    <row r="21" spans="2:12" ht="15.75" x14ac:dyDescent="0.25">
      <c r="B21" s="9" t="s">
        <v>58</v>
      </c>
      <c r="C21" s="9"/>
      <c r="D21" s="9" t="s">
        <v>55</v>
      </c>
      <c r="E21" s="9"/>
      <c r="F21" s="9">
        <f>C12</f>
        <v>0</v>
      </c>
      <c r="G21" s="9">
        <f>IF( $D$14="","",VLOOKUP($D$14,$B$15:$L$17,6))</f>
        <v>500</v>
      </c>
      <c r="H21" s="9">
        <f>IF( $D$14="","",VLOOKUP($D$14,$B$15:$L$17,7))</f>
        <v>1.85</v>
      </c>
      <c r="I21" s="10">
        <f>F21*G21*H21</f>
        <v>0</v>
      </c>
      <c r="J21" s="9">
        <f>IF( $D$14="","",VLOOKUP($D$14,$B$15:$L$17,9))</f>
        <v>70</v>
      </c>
      <c r="K21" s="10">
        <f>I21*J21/100</f>
        <v>0</v>
      </c>
      <c r="L21" s="10">
        <f>I21+K21</f>
        <v>0</v>
      </c>
    </row>
    <row r="22" spans="2:12" x14ac:dyDescent="0.25">
      <c r="B22" s="3" t="s">
        <v>59</v>
      </c>
      <c r="C22" s="3" t="s">
        <v>17</v>
      </c>
      <c r="D22" s="3"/>
      <c r="E22" s="3">
        <v>0.91500000000000004</v>
      </c>
      <c r="F22" s="3">
        <v>1.22</v>
      </c>
      <c r="G22" s="3">
        <v>2500</v>
      </c>
      <c r="H22" s="3">
        <v>1.85</v>
      </c>
      <c r="I22" s="2">
        <f>G22*F22*H22</f>
        <v>5642.5</v>
      </c>
      <c r="J22" s="3">
        <v>40</v>
      </c>
      <c r="K22" s="2">
        <f>I22*J22/100</f>
        <v>2257</v>
      </c>
      <c r="L22" s="2">
        <f>I22+K22</f>
        <v>7899.5</v>
      </c>
    </row>
    <row r="23" spans="2:12" x14ac:dyDescent="0.25">
      <c r="B23" s="3" t="s">
        <v>60</v>
      </c>
      <c r="C23" s="3" t="s">
        <v>17</v>
      </c>
      <c r="D23" s="3"/>
      <c r="E23" s="3">
        <v>0.91500000000000004</v>
      </c>
      <c r="F23" s="3">
        <v>1.22</v>
      </c>
      <c r="G23" s="3">
        <v>9500</v>
      </c>
      <c r="H23" s="3">
        <v>1.85</v>
      </c>
      <c r="I23" s="2">
        <f>G23*F23*H23</f>
        <v>21441.5</v>
      </c>
      <c r="J23" s="3">
        <v>10</v>
      </c>
      <c r="K23" s="2">
        <f>I23*J23/100</f>
        <v>2144.15</v>
      </c>
      <c r="L23" s="2">
        <f>I23+K23</f>
        <v>23585.65</v>
      </c>
    </row>
    <row r="24" spans="2:12" x14ac:dyDescent="0.25">
      <c r="B24" s="3" t="s">
        <v>61</v>
      </c>
      <c r="C24" s="3" t="s">
        <v>17</v>
      </c>
      <c r="D24" s="3"/>
      <c r="E24" s="3">
        <v>0.8</v>
      </c>
      <c r="F24" s="3">
        <v>1.3</v>
      </c>
      <c r="G24" s="3">
        <v>850</v>
      </c>
      <c r="H24" s="3">
        <v>1.85</v>
      </c>
      <c r="I24" s="2">
        <f>G24*F24*H24</f>
        <v>2044.25</v>
      </c>
      <c r="J24" s="3">
        <v>70</v>
      </c>
      <c r="K24" s="2">
        <f>I24*J24/100</f>
        <v>1430.9749999999999</v>
      </c>
      <c r="L24" s="2">
        <f>I24+K24</f>
        <v>3475.2249999999999</v>
      </c>
    </row>
  </sheetData>
  <sortState xmlns:xlrd2="http://schemas.microsoft.com/office/spreadsheetml/2017/richdata2" ref="B15:L18">
    <sortCondition ref="B15:B18"/>
  </sortState>
  <dataValidations count="1">
    <dataValidation type="list" allowBlank="1" showInputMessage="1" showErrorMessage="1" sqref="D14 D21" xr:uid="{22083B14-2C84-420E-9EFD-8FD0B96FB585}">
      <formula1>$B$15:$B$17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СВЕТОВОЙ КОРОБ</vt:lpstr>
      <vt:lpstr>ЗЕРКАЛЬНАЯ СТЕНА</vt:lpstr>
      <vt:lpstr>ЗЕРКАЛО</vt:lpstr>
      <vt:lpstr>БАГЕТНАЯ РАМА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2026-05-30T07:06:09Z</dcterms:created>
  <dcterms:modified xsi:type="dcterms:W3CDTF">2026-06-16T10:41:17Z</dcterms:modified>
</cp:coreProperties>
</file>